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O:\NSP\Workshops -- Regular\2021\5.18.21 Scenario Planning - Julie Koo\Handouts\"/>
    </mc:Choice>
  </mc:AlternateContent>
  <xr:revisionPtr revIDLastSave="0" documentId="8_{F0CB856A-81E0-4B96-A203-754B1782FBC0}" xr6:coauthVersionLast="36" xr6:coauthVersionMax="36" xr10:uidLastSave="{00000000-0000-0000-0000-000000000000}"/>
  <bookViews>
    <workbookView xWindow="0" yWindow="0" windowWidth="19200" windowHeight="6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G35" i="1"/>
  <c r="K27" i="1" l="1"/>
  <c r="I27" i="1"/>
  <c r="I31" i="1" s="1"/>
  <c r="H27" i="1"/>
  <c r="H31" i="1" s="1"/>
  <c r="D35" i="1"/>
  <c r="G27" i="1"/>
  <c r="J31" i="1" s="1"/>
  <c r="K31" i="1"/>
  <c r="F27" i="1"/>
  <c r="E27" i="1"/>
  <c r="E31" i="1" s="1"/>
  <c r="F26" i="1"/>
  <c r="D26" i="1" s="1"/>
  <c r="G19" i="1"/>
  <c r="G21" i="1" s="1"/>
  <c r="F19" i="1"/>
  <c r="F21" i="1" s="1"/>
  <c r="K15" i="1"/>
  <c r="D15" i="1" s="1"/>
  <c r="H14" i="1"/>
  <c r="H16" i="1" s="1"/>
  <c r="D28" i="1"/>
  <c r="D29" i="1"/>
  <c r="D20" i="1"/>
  <c r="D18" i="1"/>
  <c r="H21" i="1"/>
  <c r="I21" i="1"/>
  <c r="K21" i="1"/>
  <c r="E21" i="1"/>
  <c r="E16" i="1"/>
  <c r="F16" i="1"/>
  <c r="I16" i="1"/>
  <c r="G16" i="1"/>
  <c r="J16" i="1"/>
  <c r="T21" i="1"/>
  <c r="T22" i="1" s="1"/>
  <c r="U16" i="1" s="1"/>
  <c r="G31" i="1" l="1"/>
  <c r="G23" i="1"/>
  <c r="I23" i="1"/>
  <c r="I33" i="1" s="1"/>
  <c r="H23" i="1"/>
  <c r="H33" i="1" s="1"/>
  <c r="J23" i="1"/>
  <c r="E23" i="1"/>
  <c r="E33" i="1" s="1"/>
  <c r="F23" i="1"/>
  <c r="D27" i="1"/>
  <c r="D31" i="1" s="1"/>
  <c r="U14" i="1"/>
  <c r="U19" i="1"/>
  <c r="U15" i="1"/>
  <c r="U18" i="1"/>
  <c r="U21" i="1"/>
  <c r="U17" i="1"/>
  <c r="U20" i="1"/>
  <c r="D14" i="1"/>
  <c r="D16" i="1" s="1"/>
  <c r="K16" i="1"/>
  <c r="K23" i="1" s="1"/>
  <c r="K33" i="1" s="1"/>
  <c r="D19" i="1"/>
  <c r="D21" i="1" s="1"/>
  <c r="F31" i="1"/>
  <c r="F33" i="1" s="1"/>
  <c r="J33" i="1"/>
  <c r="B31" i="1"/>
  <c r="B21" i="1"/>
  <c r="B16" i="1"/>
  <c r="G33" i="1" l="1"/>
  <c r="D23" i="1"/>
  <c r="D33" i="1" s="1"/>
  <c r="D38" i="1" s="1"/>
  <c r="B23" i="1"/>
  <c r="B33" i="1" s="1"/>
  <c r="B38" i="1" s="1"/>
</calcChain>
</file>

<file path=xl/sharedStrings.xml><?xml version="1.0" encoding="utf-8"?>
<sst xmlns="http://schemas.openxmlformats.org/spreadsheetml/2006/main" count="93" uniqueCount="69">
  <si>
    <t>Revenue</t>
  </si>
  <si>
    <t>Fees</t>
  </si>
  <si>
    <t>Individual</t>
  </si>
  <si>
    <t>Rent</t>
  </si>
  <si>
    <t>Earned Revenue</t>
  </si>
  <si>
    <t>Institutional</t>
  </si>
  <si>
    <t>Government</t>
  </si>
  <si>
    <t>Contributions</t>
  </si>
  <si>
    <t>Expense</t>
  </si>
  <si>
    <t>Total Revenue</t>
  </si>
  <si>
    <t>Staff</t>
  </si>
  <si>
    <t>Occupancy</t>
  </si>
  <si>
    <t>Fundraising</t>
  </si>
  <si>
    <t>Total Expense</t>
  </si>
  <si>
    <t>Net Income</t>
  </si>
  <si>
    <t>Starting cash</t>
  </si>
  <si>
    <t>Ending cash</t>
  </si>
  <si>
    <t>Budget</t>
  </si>
  <si>
    <t>multipurpose</t>
  </si>
  <si>
    <t>classroom</t>
  </si>
  <si>
    <t>offices</t>
  </si>
  <si>
    <t>restrooms</t>
  </si>
  <si>
    <t>circulation</t>
  </si>
  <si>
    <t>systems</t>
  </si>
  <si>
    <t>Daycare</t>
  </si>
  <si>
    <t>Afterschool</t>
  </si>
  <si>
    <t>Teen</t>
  </si>
  <si>
    <t>Workforce development</t>
  </si>
  <si>
    <t>Public art</t>
  </si>
  <si>
    <t>Total</t>
  </si>
  <si>
    <t>Risk</t>
  </si>
  <si>
    <t>Overhead</t>
  </si>
  <si>
    <t>Expenses</t>
  </si>
  <si>
    <t>Extra space capacity</t>
  </si>
  <si>
    <t>Options</t>
  </si>
  <si>
    <t>Reduce daycare staff</t>
  </si>
  <si>
    <t>Grant for workforce</t>
  </si>
  <si>
    <t>Grant for public art</t>
  </si>
  <si>
    <t>Yes</t>
  </si>
  <si>
    <t>No</t>
  </si>
  <si>
    <t>Afterschool back</t>
  </si>
  <si>
    <t>Daycare grants down</t>
  </si>
  <si>
    <t>One-time investment</t>
  </si>
  <si>
    <t>Year 1</t>
  </si>
  <si>
    <t>Space</t>
  </si>
  <si>
    <t>Notes</t>
  </si>
  <si>
    <t>Add public art program</t>
  </si>
  <si>
    <t>$200K</t>
  </si>
  <si>
    <t>$100K hi</t>
  </si>
  <si>
    <t>0 lo</t>
  </si>
  <si>
    <t>$500K hi</t>
  </si>
  <si>
    <t>$350K lo</t>
  </si>
  <si>
    <t>$150K hi</t>
  </si>
  <si>
    <t>$400K hi</t>
  </si>
  <si>
    <t>$200K lo</t>
  </si>
  <si>
    <t>$250K</t>
  </si>
  <si>
    <t>$768K hi</t>
  </si>
  <si>
    <t>$468K lo</t>
  </si>
  <si>
    <t>$123K</t>
  </si>
  <si>
    <t>$573K</t>
  </si>
  <si>
    <t>$153K</t>
  </si>
  <si>
    <t>$70K</t>
  </si>
  <si>
    <t>$90K</t>
  </si>
  <si>
    <t>Earned revenue</t>
  </si>
  <si>
    <r>
      <t>•</t>
    </r>
    <r>
      <rPr>
        <sz val="11"/>
        <color rgb="FF000000"/>
        <rFont val="Calibri"/>
        <family val="2"/>
      </rPr>
      <t>50% down
•Grants may reduce
•Layoffs?</t>
    </r>
  </si>
  <si>
    <r>
      <t>•</t>
    </r>
    <r>
      <rPr>
        <sz val="11"/>
        <color rgb="FF000000"/>
        <rFont val="Calibri"/>
        <family val="2"/>
      </rPr>
      <t>New
•Seeking grants 
•$50K for curriculum</t>
    </r>
  </si>
  <si>
    <r>
      <t>•</t>
    </r>
    <r>
      <rPr>
        <sz val="11"/>
        <color rgb="FF000000"/>
        <rFont val="Calibri"/>
        <family val="2"/>
      </rPr>
      <t>50% down
•Could come back</t>
    </r>
  </si>
  <si>
    <t xml:space="preserve">•New
•Seeking grants </t>
  </si>
  <si>
    <r>
      <t>•</t>
    </r>
    <r>
      <rPr>
        <sz val="11"/>
        <color rgb="FF000000"/>
        <rFont val="Calibri"/>
        <family val="2"/>
      </rPr>
      <t>2 classrooms
•$50K for rehab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</si>
</sst>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38" fontId="0" fillId="0" borderId="0" xfId="0" applyNumberFormat="1"/>
    <xf numFmtId="0" fontId="1" fillId="0" borderId="0" xfId="0" applyFont="1"/>
    <xf numFmtId="0" fontId="3" fillId="0" borderId="0" xfId="0" applyFont="1"/>
    <xf numFmtId="38" fontId="2" fillId="0" borderId="0" xfId="0" applyNumberFormat="1" applyFont="1"/>
    <xf numFmtId="38" fontId="4" fillId="0" borderId="0" xfId="0" applyNumberFormat="1" applyFont="1"/>
    <xf numFmtId="3" fontId="0" fillId="0" borderId="0" xfId="0" applyNumberFormat="1"/>
    <xf numFmtId="0" fontId="0" fillId="2" borderId="0" xfId="0" applyFill="1"/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top" wrapText="1"/>
    </xf>
    <xf numFmtId="9" fontId="0" fillId="0" borderId="0" xfId="1" applyFont="1"/>
    <xf numFmtId="38" fontId="0" fillId="2" borderId="0" xfId="0" applyNumberFormat="1" applyFill="1"/>
    <xf numFmtId="38" fontId="0" fillId="0" borderId="0" xfId="0" applyNumberFormat="1" applyFill="1"/>
    <xf numFmtId="0" fontId="0" fillId="0" borderId="0" xfId="0" applyFill="1"/>
    <xf numFmtId="0" fontId="6" fillId="0" borderId="1" xfId="0" applyFont="1" applyBorder="1" applyAlignment="1">
      <alignment horizontal="left" vertical="center" wrapText="1" readingOrder="1"/>
    </xf>
    <xf numFmtId="0" fontId="7" fillId="2" borderId="3" xfId="0" applyFont="1" applyFill="1" applyBorder="1" applyAlignment="1">
      <alignment horizontal="left" vertical="center" wrapText="1" readingOrder="1"/>
    </xf>
    <xf numFmtId="0" fontId="7" fillId="2" borderId="2" xfId="0" applyFont="1" applyFill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0" fontId="7" fillId="0" borderId="3" xfId="0" applyFont="1" applyBorder="1" applyAlignment="1">
      <alignment horizontal="left" vertical="center" wrapText="1" readingOrder="1"/>
    </xf>
    <xf numFmtId="0" fontId="7" fillId="0" borderId="3" xfId="0" applyFont="1" applyFill="1" applyBorder="1" applyAlignment="1">
      <alignment horizontal="left" vertical="center" wrapText="1" readingOrder="1"/>
    </xf>
    <xf numFmtId="0" fontId="7" fillId="0" borderId="2" xfId="0" applyFont="1" applyFill="1" applyBorder="1" applyAlignment="1">
      <alignment horizontal="left" vertical="center" wrapText="1" readingOrder="1"/>
    </xf>
    <xf numFmtId="0" fontId="0" fillId="2" borderId="0" xfId="0" applyFill="1" applyAlignment="1">
      <alignment vertical="top" wrapText="1"/>
    </xf>
    <xf numFmtId="0" fontId="7" fillId="0" borderId="0" xfId="0" applyFont="1" applyFill="1" applyBorder="1" applyAlignment="1">
      <alignment horizontal="left" vertical="center" wrapText="1" readingOrder="1"/>
    </xf>
    <xf numFmtId="0" fontId="7" fillId="0" borderId="0" xfId="0" applyFont="1" applyBorder="1" applyAlignment="1">
      <alignment horizontal="left" vertical="center" wrapText="1" readingOrder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"/>
  <sheetViews>
    <sheetView tabSelected="1" topLeftCell="A10" zoomScale="156" zoomScaleNormal="156" workbookViewId="0">
      <selection activeCell="E29" sqref="E29"/>
    </sheetView>
  </sheetViews>
  <sheetFormatPr defaultRowHeight="14.5" x14ac:dyDescent="0.35"/>
  <cols>
    <col min="1" max="1" width="18.54296875" bestFit="1" customWidth="1"/>
    <col min="2" max="2" width="10.81640625" bestFit="1" customWidth="1"/>
    <col min="3" max="3" width="2.7265625" customWidth="1"/>
    <col min="4" max="11" width="12.26953125" customWidth="1"/>
    <col min="13" max="13" width="18.26953125" bestFit="1" customWidth="1"/>
    <col min="19" max="19" width="12" bestFit="1" customWidth="1"/>
  </cols>
  <sheetData>
    <row r="1" spans="1:21" x14ac:dyDescent="0.35">
      <c r="D1" s="8" t="s">
        <v>30</v>
      </c>
      <c r="E1" s="14"/>
    </row>
    <row r="3" spans="1:21" s="9" customFormat="1" ht="29.5" thickBot="1" x14ac:dyDescent="0.4">
      <c r="C3" s="10"/>
      <c r="D3" s="9" t="s">
        <v>29</v>
      </c>
      <c r="E3" s="9" t="s">
        <v>31</v>
      </c>
      <c r="F3" s="9" t="s">
        <v>24</v>
      </c>
      <c r="G3" s="9" t="s">
        <v>27</v>
      </c>
      <c r="H3" s="9" t="s">
        <v>25</v>
      </c>
      <c r="I3" s="9" t="s">
        <v>26</v>
      </c>
      <c r="J3" s="9" t="s">
        <v>28</v>
      </c>
      <c r="K3" s="9" t="s">
        <v>33</v>
      </c>
    </row>
    <row r="4" spans="1:21" s="9" customFormat="1" ht="73.5" thickTop="1" thickBot="1" x14ac:dyDescent="0.4">
      <c r="B4" s="10"/>
      <c r="C4" s="10"/>
      <c r="D4" s="15" t="s">
        <v>45</v>
      </c>
      <c r="E4" s="15"/>
      <c r="F4" s="15" t="s">
        <v>64</v>
      </c>
      <c r="G4" s="15" t="s">
        <v>65</v>
      </c>
      <c r="H4" s="15" t="s">
        <v>66</v>
      </c>
      <c r="I4" s="18" t="s">
        <v>46</v>
      </c>
      <c r="J4" s="15" t="s">
        <v>67</v>
      </c>
      <c r="K4" s="15" t="s">
        <v>68</v>
      </c>
    </row>
    <row r="5" spans="1:21" s="9" customFormat="1" ht="29" x14ac:dyDescent="0.35">
      <c r="B5" s="10"/>
      <c r="C5" s="10"/>
      <c r="D5" s="20" t="s">
        <v>63</v>
      </c>
      <c r="E5" s="20"/>
      <c r="F5" s="20" t="s">
        <v>47</v>
      </c>
      <c r="G5" s="20">
        <v>0</v>
      </c>
      <c r="H5" s="20" t="s">
        <v>47</v>
      </c>
      <c r="I5" s="20">
        <v>0</v>
      </c>
      <c r="J5" s="20">
        <v>0</v>
      </c>
      <c r="K5" s="16" t="s">
        <v>48</v>
      </c>
    </row>
    <row r="6" spans="1:21" s="9" customFormat="1" ht="15" thickBot="1" x14ac:dyDescent="0.4">
      <c r="B6" s="10"/>
      <c r="C6" s="10"/>
      <c r="D6" s="19"/>
      <c r="E6" s="19"/>
      <c r="F6" s="19"/>
      <c r="G6" s="19"/>
      <c r="H6" s="19"/>
      <c r="I6" s="19"/>
      <c r="J6" s="19"/>
      <c r="K6" s="17" t="s">
        <v>49</v>
      </c>
    </row>
    <row r="7" spans="1:21" s="9" customFormat="1" x14ac:dyDescent="0.35">
      <c r="B7" s="10"/>
      <c r="C7" s="10"/>
      <c r="D7" s="21" t="s">
        <v>7</v>
      </c>
      <c r="E7" s="21"/>
      <c r="F7" s="16" t="s">
        <v>50</v>
      </c>
      <c r="G7" s="16" t="s">
        <v>52</v>
      </c>
      <c r="H7" s="16" t="s">
        <v>53</v>
      </c>
      <c r="I7" s="20" t="s">
        <v>55</v>
      </c>
      <c r="J7" s="16" t="s">
        <v>48</v>
      </c>
      <c r="K7" s="20">
        <v>0</v>
      </c>
    </row>
    <row r="8" spans="1:21" s="9" customFormat="1" ht="15" thickBot="1" x14ac:dyDescent="0.4">
      <c r="B8" s="10"/>
      <c r="C8" s="10"/>
      <c r="D8" s="22"/>
      <c r="E8" s="22"/>
      <c r="F8" s="17" t="s">
        <v>51</v>
      </c>
      <c r="G8" s="17" t="s">
        <v>49</v>
      </c>
      <c r="H8" s="17" t="s">
        <v>54</v>
      </c>
      <c r="I8" s="19"/>
      <c r="J8" s="17" t="s">
        <v>49</v>
      </c>
      <c r="K8" s="19"/>
    </row>
    <row r="9" spans="1:21" s="9" customFormat="1" x14ac:dyDescent="0.35">
      <c r="B9" s="10"/>
      <c r="C9" s="10"/>
      <c r="D9" s="21" t="s">
        <v>8</v>
      </c>
      <c r="E9" s="21"/>
      <c r="F9" s="16" t="s">
        <v>56</v>
      </c>
      <c r="G9" s="20" t="s">
        <v>58</v>
      </c>
      <c r="H9" s="20" t="s">
        <v>59</v>
      </c>
      <c r="I9" s="20" t="s">
        <v>60</v>
      </c>
      <c r="J9" s="20" t="s">
        <v>61</v>
      </c>
      <c r="K9" s="20" t="s">
        <v>62</v>
      </c>
    </row>
    <row r="10" spans="1:21" s="9" customFormat="1" ht="15" thickBot="1" x14ac:dyDescent="0.4">
      <c r="B10" s="10"/>
      <c r="C10" s="10"/>
      <c r="D10" s="22"/>
      <c r="E10" s="22"/>
      <c r="F10" s="17" t="s">
        <v>57</v>
      </c>
      <c r="G10" s="19"/>
      <c r="H10" s="19"/>
      <c r="I10" s="19"/>
      <c r="J10" s="19"/>
      <c r="K10" s="19"/>
    </row>
    <row r="11" spans="1:21" s="9" customFormat="1" x14ac:dyDescent="0.35">
      <c r="B11" s="10"/>
      <c r="C11" s="10"/>
      <c r="D11" s="24"/>
      <c r="E11" s="24"/>
      <c r="F11" s="24"/>
      <c r="G11" s="25"/>
      <c r="H11" s="25"/>
      <c r="I11" s="25"/>
      <c r="J11" s="25"/>
      <c r="K11" s="25"/>
    </row>
    <row r="12" spans="1:21" s="9" customFormat="1" ht="29" x14ac:dyDescent="0.35">
      <c r="B12" s="10" t="s">
        <v>17</v>
      </c>
      <c r="C12" s="10"/>
      <c r="D12" s="9" t="s">
        <v>29</v>
      </c>
      <c r="E12" s="9" t="s">
        <v>31</v>
      </c>
      <c r="F12" s="9" t="s">
        <v>24</v>
      </c>
      <c r="G12" s="9" t="s">
        <v>27</v>
      </c>
      <c r="H12" s="9" t="s">
        <v>25</v>
      </c>
      <c r="I12" s="9" t="s">
        <v>26</v>
      </c>
      <c r="J12" s="9" t="s">
        <v>28</v>
      </c>
      <c r="K12" s="9" t="s">
        <v>33</v>
      </c>
    </row>
    <row r="13" spans="1:21" x14ac:dyDescent="0.35">
      <c r="A13" s="4" t="s">
        <v>0</v>
      </c>
      <c r="B13" s="1"/>
      <c r="C13" s="1"/>
      <c r="F13" s="7"/>
      <c r="G13" s="7"/>
      <c r="H13" s="7"/>
      <c r="I13" s="7"/>
      <c r="J13" s="7"/>
      <c r="K13" s="7"/>
      <c r="M13" s="7" t="s">
        <v>34</v>
      </c>
      <c r="O13" t="s">
        <v>38</v>
      </c>
      <c r="P13" t="s">
        <v>39</v>
      </c>
      <c r="S13" t="s">
        <v>44</v>
      </c>
    </row>
    <row r="14" spans="1:21" x14ac:dyDescent="0.35">
      <c r="A14" t="s">
        <v>1</v>
      </c>
      <c r="B14" s="2">
        <v>500000</v>
      </c>
      <c r="C14" s="2"/>
      <c r="D14" s="2">
        <f>SUM(E14:K14)</f>
        <v>600000</v>
      </c>
      <c r="E14" s="2"/>
      <c r="F14" s="2">
        <v>200000</v>
      </c>
      <c r="G14" s="2"/>
      <c r="H14" s="12">
        <f>IF(N18="yes",O18,P18)</f>
        <v>400000</v>
      </c>
      <c r="I14" s="2"/>
      <c r="J14" s="2"/>
      <c r="K14" s="2"/>
      <c r="M14" s="7" t="s">
        <v>35</v>
      </c>
      <c r="N14" s="8" t="s">
        <v>38</v>
      </c>
      <c r="O14" s="7">
        <v>300000</v>
      </c>
      <c r="P14" s="7">
        <v>600000</v>
      </c>
      <c r="S14" t="s">
        <v>18</v>
      </c>
      <c r="T14">
        <v>1000</v>
      </c>
      <c r="U14" s="11">
        <f t="shared" ref="U14:U21" si="0">T14/$T$22</f>
        <v>0.20408163265306123</v>
      </c>
    </row>
    <row r="15" spans="1:21" x14ac:dyDescent="0.35">
      <c r="A15" t="s">
        <v>3</v>
      </c>
      <c r="B15" s="2">
        <v>100000</v>
      </c>
      <c r="C15" s="2"/>
      <c r="D15" s="2">
        <f>SUM(E15:K15)</f>
        <v>100000</v>
      </c>
      <c r="E15" s="2"/>
      <c r="F15" s="2"/>
      <c r="G15" s="2"/>
      <c r="H15" s="2"/>
      <c r="I15" s="2"/>
      <c r="J15" s="2"/>
      <c r="K15" s="12">
        <f>IF(N17="yes",O17,P17)</f>
        <v>100000</v>
      </c>
      <c r="M15" s="7" t="s">
        <v>36</v>
      </c>
      <c r="N15" s="23" t="s">
        <v>38</v>
      </c>
      <c r="O15" s="7">
        <v>150000</v>
      </c>
      <c r="P15" s="7">
        <v>0</v>
      </c>
      <c r="Q15" s="9"/>
      <c r="R15" s="9"/>
      <c r="S15" t="s">
        <v>19</v>
      </c>
      <c r="T15">
        <v>500</v>
      </c>
      <c r="U15" s="11">
        <f t="shared" si="0"/>
        <v>0.10204081632653061</v>
      </c>
    </row>
    <row r="16" spans="1:21" x14ac:dyDescent="0.35">
      <c r="A16" s="3" t="s">
        <v>4</v>
      </c>
      <c r="B16" s="2">
        <f>SUM(B14:B15)</f>
        <v>600000</v>
      </c>
      <c r="C16" s="2"/>
      <c r="D16" s="2">
        <f>SUM(D14:D15)</f>
        <v>700000</v>
      </c>
      <c r="E16" s="2">
        <f t="shared" ref="E16:K16" si="1">SUM(E14:E15)</f>
        <v>0</v>
      </c>
      <c r="F16" s="2">
        <f t="shared" si="1"/>
        <v>200000</v>
      </c>
      <c r="G16" s="2">
        <f>SUM(G14:G15)</f>
        <v>0</v>
      </c>
      <c r="H16" s="2">
        <f t="shared" si="1"/>
        <v>400000</v>
      </c>
      <c r="I16" s="2">
        <f t="shared" si="1"/>
        <v>0</v>
      </c>
      <c r="J16" s="2">
        <f t="shared" si="1"/>
        <v>0</v>
      </c>
      <c r="K16" s="2">
        <f t="shared" si="1"/>
        <v>100000</v>
      </c>
      <c r="M16" s="7" t="s">
        <v>37</v>
      </c>
      <c r="N16" s="8" t="s">
        <v>38</v>
      </c>
      <c r="O16" s="7">
        <v>100000</v>
      </c>
      <c r="P16" s="7">
        <v>0</v>
      </c>
      <c r="S16" t="s">
        <v>19</v>
      </c>
      <c r="T16">
        <v>500</v>
      </c>
      <c r="U16" s="11">
        <f t="shared" si="0"/>
        <v>0.10204081632653061</v>
      </c>
    </row>
    <row r="17" spans="1:21" x14ac:dyDescent="0.35">
      <c r="B17" s="2"/>
      <c r="C17" s="2"/>
      <c r="D17" s="2"/>
      <c r="E17" s="2"/>
      <c r="F17" s="2"/>
      <c r="G17" s="2"/>
      <c r="H17" s="2"/>
      <c r="I17" s="2"/>
      <c r="J17" s="2"/>
      <c r="K17" s="2"/>
      <c r="M17" s="7" t="s">
        <v>3</v>
      </c>
      <c r="N17" s="8" t="s">
        <v>38</v>
      </c>
      <c r="O17" s="7">
        <v>100000</v>
      </c>
      <c r="P17" s="7">
        <v>0</v>
      </c>
      <c r="S17" t="s">
        <v>19</v>
      </c>
      <c r="T17">
        <v>500</v>
      </c>
      <c r="U17" s="11">
        <f t="shared" si="0"/>
        <v>0.10204081632653061</v>
      </c>
    </row>
    <row r="18" spans="1:21" x14ac:dyDescent="0.35">
      <c r="A18" t="s">
        <v>2</v>
      </c>
      <c r="B18" s="2">
        <v>300000</v>
      </c>
      <c r="C18" s="2"/>
      <c r="D18" s="2">
        <f>SUM(E18:K18)</f>
        <v>500000</v>
      </c>
      <c r="E18" s="2">
        <v>500000</v>
      </c>
      <c r="F18" s="2"/>
      <c r="G18" s="2"/>
      <c r="H18" s="2"/>
      <c r="I18" s="2"/>
      <c r="J18" s="2"/>
      <c r="K18" s="2"/>
      <c r="M18" s="7" t="s">
        <v>40</v>
      </c>
      <c r="N18" s="8" t="s">
        <v>38</v>
      </c>
      <c r="O18" s="7">
        <v>400000</v>
      </c>
      <c r="P18" s="7">
        <v>200000</v>
      </c>
      <c r="S18" t="s">
        <v>20</v>
      </c>
      <c r="T18">
        <v>1000</v>
      </c>
      <c r="U18" s="11">
        <f t="shared" si="0"/>
        <v>0.20408163265306123</v>
      </c>
    </row>
    <row r="19" spans="1:21" x14ac:dyDescent="0.35">
      <c r="A19" t="s">
        <v>5</v>
      </c>
      <c r="B19" s="2">
        <v>1000000</v>
      </c>
      <c r="C19" s="2"/>
      <c r="D19" s="2">
        <f>SUM(E19:K19)</f>
        <v>1050000</v>
      </c>
      <c r="E19" s="2">
        <v>500000</v>
      </c>
      <c r="F19" s="12">
        <f>IF(N19="yes",O19,P19)</f>
        <v>50000</v>
      </c>
      <c r="G19" s="12">
        <f>IF(N15="yes",O15,P15)</f>
        <v>150000</v>
      </c>
      <c r="H19" s="13">
        <v>100000</v>
      </c>
      <c r="I19" s="2">
        <v>250000</v>
      </c>
      <c r="J19" s="12"/>
      <c r="K19" s="2"/>
      <c r="M19" s="7" t="s">
        <v>41</v>
      </c>
      <c r="N19" s="8" t="s">
        <v>38</v>
      </c>
      <c r="O19" s="7">
        <v>50000</v>
      </c>
      <c r="P19" s="7">
        <v>200000</v>
      </c>
      <c r="S19" t="s">
        <v>21</v>
      </c>
      <c r="T19">
        <v>500</v>
      </c>
      <c r="U19" s="11">
        <f t="shared" si="0"/>
        <v>0.10204081632653061</v>
      </c>
    </row>
    <row r="20" spans="1:21" x14ac:dyDescent="0.35">
      <c r="A20" t="s">
        <v>6</v>
      </c>
      <c r="B20" s="2">
        <v>1200000</v>
      </c>
      <c r="C20" s="2"/>
      <c r="D20" s="2">
        <f>SUM(E20:K20)</f>
        <v>500000</v>
      </c>
      <c r="E20" s="2"/>
      <c r="F20" s="2">
        <v>300000</v>
      </c>
      <c r="G20" s="2"/>
      <c r="H20" s="2">
        <v>200000</v>
      </c>
      <c r="I20" s="2"/>
      <c r="J20" s="2"/>
      <c r="K20" s="2"/>
      <c r="M20" s="7" t="s">
        <v>43</v>
      </c>
      <c r="N20" s="8" t="s">
        <v>39</v>
      </c>
      <c r="S20" t="s">
        <v>23</v>
      </c>
      <c r="T20">
        <v>500</v>
      </c>
      <c r="U20" s="11">
        <f t="shared" si="0"/>
        <v>0.10204081632653061</v>
      </c>
    </row>
    <row r="21" spans="1:21" x14ac:dyDescent="0.35">
      <c r="A21" s="3" t="s">
        <v>7</v>
      </c>
      <c r="B21" s="2">
        <f>SUM(B18:B20)</f>
        <v>2500000</v>
      </c>
      <c r="C21" s="2"/>
      <c r="D21" s="2">
        <f>SUM(D18:D20)</f>
        <v>2050000</v>
      </c>
      <c r="E21" s="2">
        <f>SUM(E18:E20)</f>
        <v>1000000</v>
      </c>
      <c r="F21" s="2">
        <f t="shared" ref="F21:K21" si="2">SUM(F18:F20)</f>
        <v>350000</v>
      </c>
      <c r="G21" s="2">
        <f>SUM(G18:G20)</f>
        <v>150000</v>
      </c>
      <c r="H21" s="2">
        <f t="shared" si="2"/>
        <v>300000</v>
      </c>
      <c r="I21" s="2">
        <f t="shared" si="2"/>
        <v>250000</v>
      </c>
      <c r="J21" s="2"/>
      <c r="K21" s="2">
        <f t="shared" si="2"/>
        <v>0</v>
      </c>
      <c r="S21" t="s">
        <v>22</v>
      </c>
      <c r="T21">
        <f>SUM(T14:T19)*0.1</f>
        <v>400</v>
      </c>
      <c r="U21" s="11">
        <f t="shared" si="0"/>
        <v>8.1632653061224483E-2</v>
      </c>
    </row>
    <row r="22" spans="1:21" x14ac:dyDescent="0.35">
      <c r="B22" s="2"/>
      <c r="C22" s="2"/>
      <c r="D22" s="2"/>
      <c r="E22" s="2"/>
      <c r="F22" s="2"/>
      <c r="G22" s="2"/>
      <c r="H22" s="2"/>
      <c r="I22" s="2"/>
      <c r="J22" s="2"/>
      <c r="K22" s="2"/>
      <c r="T22">
        <f>SUM(T14:T21)</f>
        <v>4900</v>
      </c>
    </row>
    <row r="23" spans="1:21" x14ac:dyDescent="0.35">
      <c r="A23" s="3" t="s">
        <v>9</v>
      </c>
      <c r="B23" s="5">
        <f>B16+B21</f>
        <v>3100000</v>
      </c>
      <c r="C23" s="5"/>
      <c r="D23" s="5">
        <f>D16+D21</f>
        <v>2750000</v>
      </c>
      <c r="E23" s="5">
        <f t="shared" ref="E23:K23" si="3">E16+E21</f>
        <v>1000000</v>
      </c>
      <c r="F23" s="5">
        <f t="shared" si="3"/>
        <v>550000</v>
      </c>
      <c r="G23" s="5">
        <f>G16+G21</f>
        <v>150000</v>
      </c>
      <c r="H23" s="5">
        <f t="shared" si="3"/>
        <v>700000</v>
      </c>
      <c r="I23" s="5">
        <f t="shared" si="3"/>
        <v>250000</v>
      </c>
      <c r="J23" s="5">
        <f t="shared" si="3"/>
        <v>0</v>
      </c>
      <c r="K23" s="5">
        <f t="shared" si="3"/>
        <v>100000</v>
      </c>
    </row>
    <row r="24" spans="1:21" x14ac:dyDescent="0.3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21" x14ac:dyDescent="0.35">
      <c r="A25" s="4" t="s">
        <v>8</v>
      </c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21" x14ac:dyDescent="0.35">
      <c r="A26" t="s">
        <v>10</v>
      </c>
      <c r="B26" s="2">
        <v>2000000</v>
      </c>
      <c r="C26" s="2"/>
      <c r="D26" s="2">
        <f>SUM(E26:K26)</f>
        <v>1650000</v>
      </c>
      <c r="E26" s="2">
        <v>650000</v>
      </c>
      <c r="F26" s="12">
        <f>IF(N14="yes",O14,P14)</f>
        <v>300000</v>
      </c>
      <c r="G26" s="2">
        <v>100000</v>
      </c>
      <c r="H26" s="2">
        <v>500000</v>
      </c>
      <c r="I26" s="2">
        <v>100000</v>
      </c>
      <c r="J26" s="2"/>
      <c r="K26" s="2"/>
    </row>
    <row r="27" spans="1:21" x14ac:dyDescent="0.35">
      <c r="A27" t="s">
        <v>11</v>
      </c>
      <c r="B27" s="2">
        <v>350000</v>
      </c>
      <c r="C27" s="2"/>
      <c r="D27" s="2">
        <f>SUM(E27:K27)</f>
        <v>450000</v>
      </c>
      <c r="E27" s="2">
        <f>450000*0.5</f>
        <v>225000</v>
      </c>
      <c r="F27" s="2">
        <f>450000*0.15</f>
        <v>67500</v>
      </c>
      <c r="G27" s="2">
        <f>450000*0.05</f>
        <v>22500</v>
      </c>
      <c r="H27" s="2">
        <f>450000*0.05</f>
        <v>22500</v>
      </c>
      <c r="I27" s="2">
        <f>450000*0.05</f>
        <v>22500</v>
      </c>
      <c r="K27" s="2">
        <f>450000*0.2</f>
        <v>90000</v>
      </c>
    </row>
    <row r="28" spans="1:21" x14ac:dyDescent="0.35">
      <c r="A28" t="s">
        <v>32</v>
      </c>
      <c r="B28" s="2">
        <v>500000</v>
      </c>
      <c r="C28" s="2"/>
      <c r="D28" s="2">
        <f>SUM(E28:K28)</f>
        <v>480000</v>
      </c>
      <c r="E28" s="2">
        <v>300000</v>
      </c>
      <c r="F28" s="2">
        <v>100000</v>
      </c>
      <c r="G28" s="2"/>
      <c r="H28" s="2">
        <v>50000</v>
      </c>
      <c r="I28" s="2">
        <v>30000</v>
      </c>
      <c r="J28" s="2"/>
      <c r="K28" s="2"/>
    </row>
    <row r="29" spans="1:21" x14ac:dyDescent="0.35">
      <c r="A29" t="s">
        <v>12</v>
      </c>
      <c r="B29" s="2">
        <v>150000</v>
      </c>
      <c r="C29" s="2"/>
      <c r="D29" s="2">
        <f>SUM(E29:K29)</f>
        <v>150000</v>
      </c>
      <c r="E29" s="2">
        <v>150000</v>
      </c>
      <c r="F29" s="2"/>
      <c r="G29" s="2"/>
      <c r="H29" s="2"/>
      <c r="I29" s="2"/>
      <c r="J29" s="2"/>
      <c r="K29" s="2"/>
    </row>
    <row r="30" spans="1:21" x14ac:dyDescent="0.35"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21" x14ac:dyDescent="0.35">
      <c r="A31" s="3" t="s">
        <v>13</v>
      </c>
      <c r="B31" s="5">
        <f>SUM(B26:B30)</f>
        <v>3000000</v>
      </c>
      <c r="C31" s="5"/>
      <c r="D31" s="5">
        <f>SUM(D26:D30)</f>
        <v>2730000</v>
      </c>
      <c r="E31" s="5">
        <f t="shared" ref="E31:K31" si="4">SUM(E26:E30)</f>
        <v>1325000</v>
      </c>
      <c r="F31" s="5">
        <f t="shared" si="4"/>
        <v>467500</v>
      </c>
      <c r="G31" s="5">
        <f>SUM(G26:G30)</f>
        <v>122500</v>
      </c>
      <c r="H31" s="5">
        <f t="shared" si="4"/>
        <v>572500</v>
      </c>
      <c r="I31" s="5">
        <f t="shared" si="4"/>
        <v>152500</v>
      </c>
      <c r="J31" s="5">
        <f t="shared" si="4"/>
        <v>0</v>
      </c>
      <c r="K31" s="5">
        <f t="shared" si="4"/>
        <v>90000</v>
      </c>
    </row>
    <row r="32" spans="1:21" x14ac:dyDescent="0.35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35">
      <c r="A33" s="3" t="s">
        <v>14</v>
      </c>
      <c r="B33" s="6">
        <f>B23-B31</f>
        <v>100000</v>
      </c>
      <c r="C33" s="6"/>
      <c r="D33" s="6">
        <f>D23-D31</f>
        <v>20000</v>
      </c>
      <c r="E33" s="6">
        <f t="shared" ref="E33:K33" si="5">E23-E31</f>
        <v>-325000</v>
      </c>
      <c r="F33" s="6">
        <f t="shared" si="5"/>
        <v>82500</v>
      </c>
      <c r="G33" s="6">
        <f>G23-G31</f>
        <v>27500</v>
      </c>
      <c r="H33" s="6">
        <f t="shared" si="5"/>
        <v>127500</v>
      </c>
      <c r="I33" s="6">
        <f t="shared" si="5"/>
        <v>97500</v>
      </c>
      <c r="J33" s="6">
        <f t="shared" si="5"/>
        <v>0</v>
      </c>
      <c r="K33" s="6">
        <f t="shared" si="5"/>
        <v>10000</v>
      </c>
    </row>
    <row r="34" spans="1:11" x14ac:dyDescent="0.35"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35">
      <c r="A35" t="s">
        <v>42</v>
      </c>
      <c r="B35" s="2"/>
      <c r="C35" s="2"/>
      <c r="D35" s="2">
        <f>SUM(E35:K35)</f>
        <v>0</v>
      </c>
      <c r="E35" s="2"/>
      <c r="F35" s="13"/>
      <c r="G35" s="2">
        <f>IF(N20="yes",-50000,0)</f>
        <v>0</v>
      </c>
      <c r="H35" s="2"/>
      <c r="I35" s="2"/>
      <c r="J35" s="2"/>
      <c r="K35" s="2">
        <f>IF(N20="yes",-50000,0)</f>
        <v>0</v>
      </c>
    </row>
    <row r="36" spans="1:11" x14ac:dyDescent="0.35"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35">
      <c r="A37" s="3" t="s">
        <v>15</v>
      </c>
      <c r="B37" s="2">
        <v>500000</v>
      </c>
      <c r="C37" s="2"/>
      <c r="D37" s="2">
        <v>500000</v>
      </c>
      <c r="E37" s="2"/>
      <c r="F37" s="2"/>
      <c r="G37" s="2"/>
      <c r="H37" s="2"/>
      <c r="I37" s="2"/>
      <c r="J37" s="2"/>
      <c r="K37" s="2"/>
    </row>
    <row r="38" spans="1:11" x14ac:dyDescent="0.35">
      <c r="A38" s="3" t="s">
        <v>16</v>
      </c>
      <c r="B38" s="2">
        <f>SUM(B33:B37)</f>
        <v>600000</v>
      </c>
      <c r="C38" s="2"/>
      <c r="D38" s="2">
        <f>SUM(D33:D37)</f>
        <v>520000</v>
      </c>
      <c r="E38" s="2"/>
      <c r="F38" s="2"/>
      <c r="G38" s="2"/>
      <c r="H38" s="2"/>
      <c r="I38" s="2"/>
      <c r="J38" s="2"/>
      <c r="K38" s="2"/>
    </row>
    <row r="39" spans="1:11" x14ac:dyDescent="0.35">
      <c r="B39" s="1"/>
      <c r="C39" s="1"/>
      <c r="F39" s="7"/>
      <c r="G39" s="7"/>
      <c r="H39" s="7"/>
      <c r="I39" s="7"/>
      <c r="J39" s="7"/>
      <c r="K39" s="7"/>
    </row>
    <row r="40" spans="1:11" x14ac:dyDescent="0.35">
      <c r="B40" s="1"/>
      <c r="C40" s="1"/>
    </row>
    <row r="42" spans="1:11" ht="15" customHeight="1" x14ac:dyDescent="0.3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Koo</dc:creator>
  <cp:lastModifiedBy>Betsy Johnson</cp:lastModifiedBy>
  <dcterms:created xsi:type="dcterms:W3CDTF">2021-04-16T01:27:15Z</dcterms:created>
  <dcterms:modified xsi:type="dcterms:W3CDTF">2021-05-18T14:54:04Z</dcterms:modified>
</cp:coreProperties>
</file>